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n\Desktop\"/>
    </mc:Choice>
  </mc:AlternateContent>
  <bookViews>
    <workbookView xWindow="0" yWindow="0" windowWidth="26088" windowHeight="10668" tabRatio="826" activeTab="6"/>
  </bookViews>
  <sheets>
    <sheet name="A2表" sheetId="4" r:id="rId1"/>
    <sheet name="A2表 (轉撥他校)" sheetId="7" r:id="rId2"/>
    <sheet name="A3表" sheetId="5" r:id="rId3"/>
    <sheet name="A3表 (轉撥他校)" sheetId="8" r:id="rId4"/>
    <sheet name="A4表" sheetId="6" r:id="rId5"/>
    <sheet name="A4表 (轉撥他校)" sheetId="9" r:id="rId6"/>
    <sheet name="A4表 (115.4.15起新簽訂或核定計畫適用)" sheetId="10" r:id="rId7"/>
    <sheet name="A4表(轉撥他校)(115.4.15起新簽訂或核定計畫適用)" sheetId="11" r:id="rId8"/>
  </sheets>
  <calcPr calcId="162913"/>
</workbook>
</file>

<file path=xl/calcChain.xml><?xml version="1.0" encoding="utf-8"?>
<calcChain xmlns="http://schemas.openxmlformats.org/spreadsheetml/2006/main">
  <c r="G8" i="8" l="1"/>
  <c r="F7" i="8"/>
  <c r="F8" i="8"/>
  <c r="F8" i="5"/>
  <c r="F7" i="5"/>
  <c r="G8" i="5"/>
  <c r="G12" i="11" l="1"/>
  <c r="G11" i="11"/>
  <c r="C6" i="11"/>
  <c r="G6" i="11" s="1"/>
  <c r="C6" i="10"/>
  <c r="G6" i="10" s="1"/>
  <c r="F9" i="10" s="1"/>
  <c r="F10" i="11" l="1"/>
  <c r="G10" i="11" s="1"/>
  <c r="F8" i="11"/>
  <c r="G8" i="11" s="1"/>
  <c r="F9" i="11"/>
  <c r="G9" i="11" s="1"/>
  <c r="D7" i="11"/>
  <c r="F7" i="11"/>
  <c r="F8" i="10"/>
  <c r="G8" i="10" s="1"/>
  <c r="F10" i="10"/>
  <c r="G9" i="10"/>
  <c r="D7" i="10"/>
  <c r="G10" i="10"/>
  <c r="F7" i="10"/>
  <c r="G11" i="9"/>
  <c r="G10" i="9"/>
  <c r="G11" i="8"/>
  <c r="G10" i="8"/>
  <c r="C6" i="9"/>
  <c r="G6" i="9" s="1"/>
  <c r="C6" i="8"/>
  <c r="G6" i="8" s="1"/>
  <c r="G10" i="7"/>
  <c r="G11" i="7"/>
  <c r="C6" i="7"/>
  <c r="G6" i="7" s="1"/>
  <c r="D7" i="8" l="1"/>
  <c r="F9" i="8"/>
  <c r="G9" i="8" s="1"/>
  <c r="D7" i="7"/>
  <c r="G7" i="11"/>
  <c r="F9" i="9"/>
  <c r="G9" i="9" s="1"/>
  <c r="G7" i="10"/>
  <c r="G11" i="10" s="1"/>
  <c r="F7" i="7"/>
  <c r="F8" i="7"/>
  <c r="G8" i="7" s="1"/>
  <c r="F9" i="7"/>
  <c r="D7" i="9"/>
  <c r="F7" i="9"/>
  <c r="F8" i="9"/>
  <c r="G8" i="9"/>
  <c r="G9" i="7"/>
  <c r="C6" i="6"/>
  <c r="G6" i="6" s="1"/>
  <c r="C6" i="5"/>
  <c r="G6" i="5" s="1"/>
  <c r="C6" i="4"/>
  <c r="G6" i="4" s="1"/>
  <c r="F9" i="5" l="1"/>
  <c r="D7" i="5"/>
  <c r="G7" i="7"/>
  <c r="F9" i="4"/>
  <c r="G9" i="4" s="1"/>
  <c r="F8" i="4"/>
  <c r="G8" i="4" s="1"/>
  <c r="F7" i="4"/>
  <c r="D7" i="4"/>
  <c r="F9" i="6"/>
  <c r="F8" i="6"/>
  <c r="F7" i="6"/>
  <c r="D7" i="6"/>
  <c r="G12" i="7"/>
  <c r="G7" i="9"/>
  <c r="G12" i="9" s="1"/>
  <c r="G8" i="6"/>
  <c r="G9" i="6"/>
  <c r="G9" i="5"/>
  <c r="G7" i="5" l="1"/>
  <c r="G10" i="5" s="1"/>
  <c r="G7" i="6"/>
  <c r="G10" i="6" s="1"/>
  <c r="G7" i="4"/>
  <c r="G10" i="4" s="1"/>
  <c r="G7" i="8"/>
  <c r="G13" i="11"/>
  <c r="G12" i="8"/>
</calcChain>
</file>

<file path=xl/sharedStrings.xml><?xml version="1.0" encoding="utf-8"?>
<sst xmlns="http://schemas.openxmlformats.org/spreadsheetml/2006/main" count="138" uniqueCount="31">
  <si>
    <t>11A1</t>
  </si>
  <si>
    <t>00A0</t>
  </si>
  <si>
    <t>國科會計畫─校級研究中心(未列入組織規程附錄)、專簽核准之院級中心專用表格</t>
  </si>
  <si>
    <t>國科會計畫─校級研究中心(奈材、原科中心)專用表格</t>
    <phoneticPr fontId="1" type="noConversion"/>
  </si>
  <si>
    <r>
      <rPr>
        <sz val="12"/>
        <color theme="1"/>
        <rFont val="標楷體"/>
        <family val="4"/>
        <charset val="136"/>
      </rPr>
      <t>單位代碼</t>
    </r>
  </si>
  <si>
    <r>
      <rPr>
        <sz val="12"/>
        <color theme="1"/>
        <rFont val="標楷體"/>
        <family val="4"/>
        <charset val="136"/>
      </rPr>
      <t>管理費分配單位</t>
    </r>
  </si>
  <si>
    <r>
      <rPr>
        <sz val="12"/>
        <color theme="1"/>
        <rFont val="標楷體"/>
        <family val="4"/>
        <charset val="136"/>
      </rPr>
      <t>第一次提撥</t>
    </r>
  </si>
  <si>
    <r>
      <rPr>
        <sz val="12"/>
        <color theme="1"/>
        <rFont val="標楷體"/>
        <family val="4"/>
        <charset val="136"/>
      </rPr>
      <t>第二次提撥</t>
    </r>
  </si>
  <si>
    <r>
      <rPr>
        <sz val="12"/>
        <color theme="1"/>
        <rFont val="標楷體"/>
        <family val="4"/>
        <charset val="136"/>
      </rPr>
      <t>合計</t>
    </r>
  </si>
  <si>
    <r>
      <t xml:space="preserve"> </t>
    </r>
    <r>
      <rPr>
        <b/>
        <sz val="14"/>
        <color rgb="FFFF0000"/>
        <rFont val="標楷體"/>
        <family val="4"/>
        <charset val="136"/>
      </rPr>
      <t>國科會計畫─系所、系級中心專用表格</t>
    </r>
    <phoneticPr fontId="1" type="noConversion"/>
  </si>
  <si>
    <t>請輸入計畫經費總額：</t>
    <phoneticPr fontId="1" type="noConversion"/>
  </si>
  <si>
    <t>請輸入管理費總額：</t>
    <phoneticPr fontId="1" type="noConversion"/>
  </si>
  <si>
    <r>
      <rPr>
        <sz val="14"/>
        <color theme="1"/>
        <rFont val="標楷體"/>
        <family val="4"/>
        <charset val="136"/>
      </rPr>
      <t>憑證作業管理費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國科會</t>
    </r>
    <r>
      <rPr>
        <sz val="14"/>
        <color theme="1"/>
        <rFont val="Times New Roman"/>
        <family val="1"/>
      </rPr>
      <t>)</t>
    </r>
    <phoneticPr fontId="1" type="noConversion"/>
  </si>
  <si>
    <r>
      <rPr>
        <sz val="14"/>
        <color theme="1"/>
        <rFont val="標楷體"/>
        <family val="4"/>
        <charset val="136"/>
      </rPr>
      <t>學校管理費</t>
    </r>
    <r>
      <rPr>
        <b/>
        <sz val="14"/>
        <color theme="1"/>
        <rFont val="Times New Roman"/>
        <family val="1"/>
      </rPr>
      <t>60%</t>
    </r>
    <phoneticPr fontId="1" type="noConversion"/>
  </si>
  <si>
    <r>
      <rPr>
        <sz val="14"/>
        <color theme="1"/>
        <rFont val="標楷體"/>
        <family val="4"/>
        <charset val="136"/>
      </rPr>
      <t>中心管理費</t>
    </r>
    <r>
      <rPr>
        <b/>
        <sz val="14"/>
        <color theme="1"/>
        <rFont val="Times New Roman"/>
        <family val="1"/>
      </rPr>
      <t>20%</t>
    </r>
    <phoneticPr fontId="1" type="noConversion"/>
  </si>
  <si>
    <r>
      <rPr>
        <sz val="14"/>
        <color theme="1"/>
        <rFont val="標楷體"/>
        <family val="4"/>
        <charset val="136"/>
      </rPr>
      <t>系所管理費</t>
    </r>
    <r>
      <rPr>
        <b/>
        <sz val="14"/>
        <color theme="1"/>
        <rFont val="Times New Roman"/>
        <family val="1"/>
      </rPr>
      <t>20%</t>
    </r>
    <phoneticPr fontId="1" type="noConversion"/>
  </si>
  <si>
    <r>
      <t xml:space="preserve"> </t>
    </r>
    <r>
      <rPr>
        <b/>
        <u/>
        <sz val="16"/>
        <rFont val="標楷體"/>
        <family val="4"/>
        <charset val="136"/>
      </rPr>
      <t>國立清華大學建教合作研究計畫處理表</t>
    </r>
    <r>
      <rPr>
        <b/>
        <sz val="16"/>
        <rFont val="標楷體"/>
        <family val="4"/>
        <charset val="136"/>
      </rPr>
      <t xml:space="preserve"> (A2表)  管理費分配計算</t>
    </r>
    <phoneticPr fontId="1" type="noConversion"/>
  </si>
  <si>
    <r>
      <t xml:space="preserve"> 國立清華大學建教合作研究計畫處理表</t>
    </r>
    <r>
      <rPr>
        <b/>
        <sz val="16"/>
        <rFont val="標楷體"/>
        <family val="4"/>
        <charset val="136"/>
      </rPr>
      <t xml:space="preserve"> (A3表)  管理費分配計算</t>
    </r>
    <phoneticPr fontId="1" type="noConversion"/>
  </si>
  <si>
    <r>
      <t xml:space="preserve"> </t>
    </r>
    <r>
      <rPr>
        <b/>
        <u/>
        <sz val="16"/>
        <rFont val="標楷體"/>
        <family val="4"/>
        <charset val="136"/>
      </rPr>
      <t>國立清華大學建教合作研究計畫處理表</t>
    </r>
    <r>
      <rPr>
        <b/>
        <sz val="16"/>
        <rFont val="標楷體"/>
        <family val="4"/>
        <charset val="136"/>
      </rPr>
      <t xml:space="preserve"> (A4表)  管理費分配計算</t>
    </r>
    <phoneticPr fontId="1" type="noConversion"/>
  </si>
  <si>
    <r>
      <rPr>
        <sz val="12"/>
        <color theme="1"/>
        <rFont val="細明體"/>
        <family val="3"/>
        <charset val="136"/>
      </rPr>
      <t>備註：如果因為</t>
    </r>
    <r>
      <rPr>
        <sz val="12"/>
        <color theme="1"/>
        <rFont val="Times New Roman"/>
        <family val="1"/>
      </rPr>
      <t>4</t>
    </r>
    <r>
      <rPr>
        <sz val="12"/>
        <color theme="1"/>
        <rFont val="細明體"/>
        <family val="3"/>
        <charset val="136"/>
      </rPr>
      <t>捨</t>
    </r>
    <r>
      <rPr>
        <sz val="12"/>
        <color theme="1"/>
        <rFont val="Times New Roman"/>
        <family val="1"/>
      </rPr>
      <t>5</t>
    </r>
    <r>
      <rPr>
        <sz val="12"/>
        <color theme="1"/>
        <rFont val="細明體"/>
        <family val="3"/>
        <charset val="136"/>
      </rPr>
      <t>入的關係，使得合計金額多出1元，請統一在「學校管理費」的第二次提撥欄與合計欄減去1元。</t>
    </r>
    <phoneticPr fontId="1" type="noConversion"/>
  </si>
  <si>
    <t>00A0</t>
    <phoneticPr fontId="1" type="noConversion"/>
  </si>
  <si>
    <r>
      <rPr>
        <sz val="12"/>
        <color theme="1"/>
        <rFont val="標楷體"/>
        <family val="4"/>
        <charset val="136"/>
      </rPr>
      <t>憑證作業管理費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國科會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</si>
  <si>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學校管理費</t>
    </r>
    <r>
      <rPr>
        <sz val="12"/>
        <color theme="1"/>
        <rFont val="Times New Roman"/>
        <family val="1"/>
      </rPr>
      <t xml:space="preserve">35%
</t>
    </r>
    <r>
      <rPr>
        <sz val="12"/>
        <color theme="1"/>
        <rFont val="標楷體"/>
        <family val="4"/>
        <charset val="136"/>
      </rPr>
      <t>水電費</t>
    </r>
    <r>
      <rPr>
        <sz val="12"/>
        <color theme="1"/>
        <rFont val="Times New Roman"/>
        <family val="1"/>
      </rPr>
      <t xml:space="preserve">20%
</t>
    </r>
    <r>
      <rPr>
        <sz val="12"/>
        <color theme="1"/>
        <rFont val="標楷體"/>
        <family val="4"/>
        <charset val="136"/>
      </rPr>
      <t>校控行政助理管理費</t>
    </r>
    <r>
      <rPr>
        <sz val="12"/>
        <color theme="1"/>
        <rFont val="Times New Roman"/>
        <family val="1"/>
      </rPr>
      <t>10%</t>
    </r>
    <phoneticPr fontId="1" type="noConversion"/>
  </si>
  <si>
    <r>
      <rPr>
        <sz val="12"/>
        <color theme="1"/>
        <rFont val="標楷體"/>
        <family val="4"/>
        <charset val="136"/>
      </rPr>
      <t>院管理費</t>
    </r>
    <r>
      <rPr>
        <b/>
        <sz val="12"/>
        <color theme="1"/>
        <rFont val="Times New Roman"/>
        <family val="1"/>
      </rPr>
      <t>5%</t>
    </r>
  </si>
  <si>
    <r>
      <rPr>
        <sz val="12"/>
        <color theme="1"/>
        <rFont val="標楷體"/>
        <family val="4"/>
        <charset val="136"/>
      </rPr>
      <t>系所（中心）管理費</t>
    </r>
    <r>
      <rPr>
        <b/>
        <sz val="12"/>
        <color theme="1"/>
        <rFont val="Times New Roman"/>
        <family val="1"/>
      </rPr>
      <t>30%</t>
    </r>
  </si>
  <si>
    <r>
      <rPr>
        <sz val="12"/>
        <color theme="1"/>
        <rFont val="標楷體"/>
        <family val="4"/>
        <charset val="136"/>
      </rPr>
      <t>中心管理費</t>
    </r>
    <r>
      <rPr>
        <sz val="12"/>
        <color theme="1"/>
        <rFont val="Times New Roman"/>
        <family val="1"/>
      </rPr>
      <t>30%</t>
    </r>
  </si>
  <si>
    <t>請輸入 轉撥他校管理費</t>
    <phoneticPr fontId="1" type="noConversion"/>
  </si>
  <si>
    <r>
      <rPr>
        <sz val="14"/>
        <color theme="9" tint="-0.249977111117893"/>
        <rFont val="標楷體"/>
        <family val="4"/>
        <charset val="136"/>
      </rPr>
      <t>研發處</t>
    </r>
    <r>
      <rPr>
        <sz val="14"/>
        <color theme="9" tint="-0.249977111117893"/>
        <rFont val="Times New Roman"/>
        <family val="1"/>
      </rPr>
      <t>10%</t>
    </r>
    <phoneticPr fontId="1" type="noConversion"/>
  </si>
  <si>
    <r>
      <rPr>
        <sz val="14"/>
        <color theme="1"/>
        <rFont val="標楷體"/>
        <family val="4"/>
        <charset val="136"/>
      </rPr>
      <t>中心管理費</t>
    </r>
    <r>
      <rPr>
        <sz val="14"/>
        <color theme="9" tint="-0.249977111117893"/>
        <rFont val="Times New Roman"/>
        <family val="1"/>
      </rPr>
      <t>15</t>
    </r>
    <r>
      <rPr>
        <b/>
        <sz val="14"/>
        <color theme="9" tint="-0.249977111117893"/>
        <rFont val="Times New Roman"/>
        <family val="1"/>
      </rPr>
      <t>%</t>
    </r>
    <phoneticPr fontId="1" type="noConversion"/>
  </si>
  <si>
    <r>
      <rPr>
        <sz val="14"/>
        <color theme="1"/>
        <rFont val="標楷體"/>
        <family val="4"/>
        <charset val="136"/>
      </rPr>
      <t>系所管理費</t>
    </r>
    <r>
      <rPr>
        <sz val="14"/>
        <color theme="9" tint="-0.249977111117893"/>
        <rFont val="Times New Roman"/>
        <family val="1"/>
      </rPr>
      <t>15</t>
    </r>
    <r>
      <rPr>
        <b/>
        <sz val="14"/>
        <color theme="9" tint="-0.249977111117893"/>
        <rFont val="Times New Roman"/>
        <family val="1"/>
      </rPr>
      <t>%</t>
    </r>
    <phoneticPr fontId="1" type="noConversion"/>
  </si>
  <si>
    <r>
      <rPr>
        <sz val="12"/>
        <color theme="9" tint="-0.249977111117893"/>
        <rFont val="標楷體"/>
        <family val="4"/>
        <charset val="136"/>
      </rPr>
      <t>研發處</t>
    </r>
    <r>
      <rPr>
        <sz val="12"/>
        <color theme="9" tint="-0.249977111117893"/>
        <rFont val="Times New Roman"/>
        <family val="1"/>
      </rPr>
      <t>5%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</si>
</sst>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[Red]#,##0"/>
    <numFmt numFmtId="178" formatCode="#,##0_);[Red]\(#,##0\)"/>
  </numFmts>
  <fonts count="2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b/>
      <sz val="14"/>
      <color rgb="FFFF0000"/>
      <name val="細明體"/>
      <family val="3"/>
      <charset val="136"/>
    </font>
    <font>
      <sz val="14"/>
      <color rgb="FFFF0000"/>
      <name val="新細明體"/>
      <family val="2"/>
      <charset val="136"/>
      <scheme val="minor"/>
    </font>
    <font>
      <sz val="14"/>
      <color rgb="FFFF0000"/>
      <name val="Times New Roman"/>
      <family val="1"/>
    </font>
    <font>
      <sz val="14"/>
      <color rgb="FFFF0000"/>
      <name val="細明體"/>
      <family val="3"/>
      <charset val="136"/>
    </font>
    <font>
      <b/>
      <u/>
      <sz val="16"/>
      <name val="Times New Roman"/>
      <family val="1"/>
    </font>
    <font>
      <b/>
      <u/>
      <sz val="16"/>
      <name val="標楷體"/>
      <family val="4"/>
      <charset val="136"/>
    </font>
    <font>
      <b/>
      <sz val="16"/>
      <name val="標楷體"/>
      <family val="4"/>
      <charset val="136"/>
    </font>
    <font>
      <sz val="12"/>
      <color theme="1"/>
      <name val="細明體"/>
      <family val="3"/>
      <charset val="136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微軟正黑體"/>
      <family val="2"/>
      <charset val="136"/>
    </font>
    <font>
      <sz val="14"/>
      <color theme="9" tint="-0.249977111117893"/>
      <name val="標楷體"/>
      <family val="4"/>
      <charset val="136"/>
    </font>
    <font>
      <sz val="14"/>
      <color theme="9" tint="-0.249977111117893"/>
      <name val="Times New Roman"/>
      <family val="1"/>
    </font>
    <font>
      <b/>
      <sz val="14"/>
      <color theme="9" tint="-0.249977111117893"/>
      <name val="Times New Roman"/>
      <family val="1"/>
    </font>
    <font>
      <sz val="12"/>
      <color theme="9" tint="-0.249977111117893"/>
      <name val="Times New Roman"/>
      <family val="1"/>
    </font>
    <font>
      <sz val="12"/>
      <color theme="9" tint="-0.249977111117893"/>
      <name val="標楷體"/>
      <family val="4"/>
      <charset val="136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59595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tted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9" fontId="5" fillId="0" borderId="8" xfId="0" applyNumberFormat="1" applyFont="1" applyBorder="1" applyAlignment="1">
      <alignment horizontal="right" vertical="center" wrapText="1"/>
    </xf>
    <xf numFmtId="9" fontId="5" fillId="3" borderId="8" xfId="0" applyNumberFormat="1" applyFont="1" applyFill="1" applyBorder="1" applyAlignment="1">
      <alignment horizontal="center" vertical="center" wrapText="1"/>
    </xf>
    <xf numFmtId="9" fontId="5" fillId="3" borderId="8" xfId="0" applyNumberFormat="1" applyFont="1" applyFill="1" applyBorder="1" applyAlignment="1">
      <alignment horizontal="right" vertical="center" wrapText="1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left" vertical="center"/>
    </xf>
    <xf numFmtId="177" fontId="5" fillId="0" borderId="0" xfId="0" applyNumberFormat="1" applyFont="1">
      <alignment vertical="center"/>
    </xf>
    <xf numFmtId="177" fontId="8" fillId="0" borderId="0" xfId="0" applyNumberFormat="1" applyFont="1" applyAlignment="1">
      <alignment horizontal="left" vertical="center"/>
    </xf>
    <xf numFmtId="177" fontId="5" fillId="0" borderId="9" xfId="0" applyNumberFormat="1" applyFont="1" applyBorder="1" applyAlignment="1">
      <alignment horizontal="right" vertical="center" wrapText="1"/>
    </xf>
    <xf numFmtId="177" fontId="5" fillId="3" borderId="9" xfId="0" applyNumberFormat="1" applyFont="1" applyFill="1" applyBorder="1" applyAlignment="1">
      <alignment horizontal="right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right" vertical="center" wrapText="1"/>
    </xf>
    <xf numFmtId="177" fontId="5" fillId="3" borderId="7" xfId="0" applyNumberFormat="1" applyFont="1" applyFill="1" applyBorder="1" applyAlignment="1">
      <alignment horizontal="right" vertical="center" wrapText="1"/>
    </xf>
    <xf numFmtId="176" fontId="9" fillId="0" borderId="0" xfId="0" applyNumberFormat="1" applyFont="1" applyAlignment="1">
      <alignment horizontal="left" vertical="center"/>
    </xf>
    <xf numFmtId="177" fontId="0" fillId="0" borderId="0" xfId="0" applyNumberFormat="1">
      <alignment vertical="center"/>
    </xf>
    <xf numFmtId="177" fontId="5" fillId="0" borderId="7" xfId="0" applyNumberFormat="1" applyFont="1" applyFill="1" applyBorder="1" applyAlignment="1">
      <alignment horizontal="right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center"/>
    </xf>
    <xf numFmtId="3" fontId="5" fillId="0" borderId="0" xfId="0" applyNumberFormat="1" applyFont="1">
      <alignment vertical="center"/>
    </xf>
    <xf numFmtId="3" fontId="0" fillId="0" borderId="0" xfId="0" applyNumberFormat="1">
      <alignment vertical="center"/>
    </xf>
    <xf numFmtId="3" fontId="8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0" fontId="13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right" vertical="center" wrapText="1"/>
    </xf>
    <xf numFmtId="9" fontId="5" fillId="0" borderId="0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horizontal="right" vertical="center" wrapText="1"/>
    </xf>
    <xf numFmtId="0" fontId="5" fillId="0" borderId="5" xfId="0" applyNumberFormat="1" applyFont="1" applyBorder="1" applyAlignment="1">
      <alignment horizontal="right" vertical="center" wrapText="1"/>
    </xf>
    <xf numFmtId="177" fontId="18" fillId="5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>
      <alignment vertical="center"/>
    </xf>
    <xf numFmtId="3" fontId="5" fillId="0" borderId="0" xfId="0" applyNumberFormat="1" applyFont="1" applyFill="1">
      <alignment vertical="center"/>
    </xf>
    <xf numFmtId="0" fontId="5" fillId="0" borderId="0" xfId="0" applyFont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9" fontId="5" fillId="3" borderId="16" xfId="0" applyNumberFormat="1" applyFont="1" applyFill="1" applyBorder="1" applyAlignment="1">
      <alignment horizontal="right" vertical="center" wrapText="1"/>
    </xf>
    <xf numFmtId="9" fontId="5" fillId="3" borderId="17" xfId="0" applyNumberFormat="1" applyFont="1" applyFill="1" applyBorder="1" applyAlignment="1">
      <alignment horizontal="right" vertical="center" wrapText="1"/>
    </xf>
    <xf numFmtId="0" fontId="19" fillId="0" borderId="15" xfId="0" applyFont="1" applyBorder="1" applyAlignment="1">
      <alignment horizontal="justify" vertical="center" wrapText="1"/>
    </xf>
    <xf numFmtId="177" fontId="18" fillId="6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9" fontId="5" fillId="0" borderId="18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justify" vertical="center" wrapText="1"/>
    </xf>
    <xf numFmtId="9" fontId="23" fillId="3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8" fillId="4" borderId="0" xfId="0" applyNumberFormat="1" applyFont="1" applyFill="1" applyAlignment="1">
      <alignment horizontal="right" vertical="center"/>
    </xf>
    <xf numFmtId="176" fontId="8" fillId="4" borderId="0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right" vertical="center" wrapText="1"/>
    </xf>
    <xf numFmtId="0" fontId="5" fillId="0" borderId="12" xfId="0" applyNumberFormat="1" applyFont="1" applyBorder="1" applyAlignment="1">
      <alignment horizontal="right" vertical="center" wrapText="1"/>
    </xf>
    <xf numFmtId="0" fontId="5" fillId="0" borderId="13" xfId="0" applyNumberFormat="1" applyFont="1" applyBorder="1" applyAlignment="1">
      <alignment horizontal="right" vertical="center" wrapText="1"/>
    </xf>
    <xf numFmtId="0" fontId="23" fillId="0" borderId="7" xfId="0" applyFont="1" applyBorder="1" applyAlignment="1">
      <alignment horizontal="justify" vertical="center" wrapText="1"/>
    </xf>
    <xf numFmtId="9" fontId="23" fillId="0" borderId="8" xfId="0" applyNumberFormat="1" applyFont="1" applyBorder="1" applyAlignment="1">
      <alignment horizontal="right" vertical="center" wrapText="1"/>
    </xf>
    <xf numFmtId="177" fontId="25" fillId="0" borderId="9" xfId="0" applyNumberFormat="1" applyFont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G17" sqref="G17"/>
    </sheetView>
  </sheetViews>
  <sheetFormatPr defaultColWidth="9" defaultRowHeight="15.6" x14ac:dyDescent="0.3"/>
  <cols>
    <col min="1" max="1" width="10.44140625" style="1" customWidth="1"/>
    <col min="2" max="2" width="30.6640625" style="1" customWidth="1"/>
    <col min="3" max="3" width="5.6640625" style="1" customWidth="1"/>
    <col min="4" max="4" width="16.6640625" style="12" customWidth="1"/>
    <col min="5" max="5" width="5.6640625" style="1" customWidth="1"/>
    <col min="6" max="6" width="16.6640625" style="12" customWidth="1"/>
    <col min="7" max="7" width="20.6640625" style="12" customWidth="1"/>
    <col min="8" max="8" width="9" style="1"/>
    <col min="9" max="10" width="9" style="28"/>
    <col min="11" max="16384" width="9" style="1"/>
  </cols>
  <sheetData>
    <row r="1" spans="1:10" ht="22.2" x14ac:dyDescent="0.3">
      <c r="A1" s="59" t="s">
        <v>16</v>
      </c>
      <c r="B1" s="58"/>
      <c r="C1" s="58"/>
      <c r="D1" s="58"/>
      <c r="E1" s="58"/>
      <c r="F1" s="58"/>
      <c r="G1" s="58"/>
    </row>
    <row r="2" spans="1:10" ht="19.8" x14ac:dyDescent="0.3">
      <c r="A2" s="57" t="s">
        <v>9</v>
      </c>
      <c r="B2" s="58"/>
      <c r="C2" s="58"/>
      <c r="D2" s="58"/>
      <c r="E2" s="58"/>
      <c r="F2" s="58"/>
      <c r="G2" s="58"/>
    </row>
    <row r="3" spans="1:10" s="10" customFormat="1" ht="19.8" x14ac:dyDescent="0.3">
      <c r="A3" s="60" t="s">
        <v>10</v>
      </c>
      <c r="B3" s="61"/>
      <c r="C3" s="62">
        <v>5000</v>
      </c>
      <c r="D3" s="62"/>
      <c r="E3" s="19"/>
      <c r="F3" s="13"/>
      <c r="G3" s="13"/>
      <c r="I3" s="29"/>
      <c r="J3" s="29"/>
    </row>
    <row r="4" spans="1:10" s="10" customFormat="1" ht="20.399999999999999" thickBot="1" x14ac:dyDescent="0.35">
      <c r="A4" s="60" t="s">
        <v>11</v>
      </c>
      <c r="B4" s="60"/>
      <c r="C4" s="63">
        <v>1020</v>
      </c>
      <c r="D4" s="63"/>
      <c r="E4" s="11"/>
      <c r="F4" s="13"/>
      <c r="G4" s="13"/>
      <c r="I4" s="29"/>
      <c r="J4" s="29"/>
    </row>
    <row r="5" spans="1:10" ht="16.8" thickBot="1" x14ac:dyDescent="0.35">
      <c r="A5" s="2" t="s">
        <v>4</v>
      </c>
      <c r="B5" s="3" t="s">
        <v>5</v>
      </c>
      <c r="C5" s="66" t="s">
        <v>6</v>
      </c>
      <c r="D5" s="67"/>
      <c r="E5" s="68" t="s">
        <v>7</v>
      </c>
      <c r="F5" s="67"/>
      <c r="G5" s="16" t="s">
        <v>8</v>
      </c>
    </row>
    <row r="6" spans="1:10" ht="16.8" thickBot="1" x14ac:dyDescent="0.35">
      <c r="A6" s="4" t="s">
        <v>0</v>
      </c>
      <c r="B6" s="34" t="s">
        <v>21</v>
      </c>
      <c r="C6" s="69">
        <f>(C3-C4)*0.005</f>
        <v>19.900000000000002</v>
      </c>
      <c r="D6" s="70"/>
      <c r="E6" s="71"/>
      <c r="F6" s="72"/>
      <c r="G6" s="41">
        <f>ROUND(C6,0)</f>
        <v>20</v>
      </c>
    </row>
    <row r="7" spans="1:10" ht="49.2" thickBot="1" x14ac:dyDescent="0.35">
      <c r="A7" s="5" t="s">
        <v>1</v>
      </c>
      <c r="B7" s="35" t="s">
        <v>22</v>
      </c>
      <c r="C7" s="6">
        <v>0.2</v>
      </c>
      <c r="D7" s="14">
        <f>ROUND((C4-G6)*0.2,0)</f>
        <v>200</v>
      </c>
      <c r="E7" s="7">
        <v>0.45</v>
      </c>
      <c r="F7" s="14">
        <f>ROUND((C4-G6)*0.45,0)</f>
        <v>450</v>
      </c>
      <c r="G7" s="21">
        <f>D7+F7</f>
        <v>650</v>
      </c>
      <c r="H7" s="31"/>
      <c r="I7" s="32"/>
      <c r="J7" s="32"/>
    </row>
    <row r="8" spans="1:10" ht="16.8" thickBot="1" x14ac:dyDescent="0.35">
      <c r="A8" s="5"/>
      <c r="B8" s="35" t="s">
        <v>23</v>
      </c>
      <c r="C8" s="64"/>
      <c r="D8" s="65"/>
      <c r="E8" s="9">
        <v>0.05</v>
      </c>
      <c r="F8" s="15">
        <f>ROUND((C4-G6)*0.05,0)</f>
        <v>50</v>
      </c>
      <c r="G8" s="18">
        <f>F8</f>
        <v>50</v>
      </c>
    </row>
    <row r="9" spans="1:10" ht="16.8" thickBot="1" x14ac:dyDescent="0.35">
      <c r="A9" s="5"/>
      <c r="B9" s="35" t="s">
        <v>24</v>
      </c>
      <c r="C9" s="64"/>
      <c r="D9" s="65"/>
      <c r="E9" s="9">
        <v>0.3</v>
      </c>
      <c r="F9" s="15">
        <f>ROUND((C4-G6)*0.3,0)</f>
        <v>300</v>
      </c>
      <c r="G9" s="18">
        <f>F9</f>
        <v>300</v>
      </c>
    </row>
    <row r="10" spans="1:10" x14ac:dyDescent="0.3">
      <c r="A10" s="36"/>
      <c r="B10" s="37"/>
      <c r="C10" s="38"/>
      <c r="D10" s="38"/>
      <c r="E10" s="39"/>
      <c r="F10" s="40"/>
      <c r="G10" s="42">
        <f>SUM(G6:G9)</f>
        <v>1020</v>
      </c>
    </row>
    <row r="11" spans="1:10" ht="54.75" customHeight="1" x14ac:dyDescent="0.3">
      <c r="A11" s="55" t="s">
        <v>19</v>
      </c>
      <c r="B11" s="56"/>
      <c r="C11" s="56"/>
      <c r="D11" s="56"/>
      <c r="E11" s="56"/>
      <c r="F11" s="56"/>
      <c r="G11" s="56"/>
    </row>
  </sheetData>
  <mergeCells count="13">
    <mergeCell ref="A11:G11"/>
    <mergeCell ref="A2:G2"/>
    <mergeCell ref="A1:G1"/>
    <mergeCell ref="A3:B3"/>
    <mergeCell ref="A4:B4"/>
    <mergeCell ref="C3:D3"/>
    <mergeCell ref="C4:D4"/>
    <mergeCell ref="C8:D8"/>
    <mergeCell ref="C9:D9"/>
    <mergeCell ref="C5:D5"/>
    <mergeCell ref="E5:F5"/>
    <mergeCell ref="C6:D6"/>
    <mergeCell ref="E6:F6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13"/>
  <sheetViews>
    <sheetView workbookViewId="0">
      <selection activeCell="G15" sqref="G15"/>
    </sheetView>
  </sheetViews>
  <sheetFormatPr defaultColWidth="9" defaultRowHeight="15.6" x14ac:dyDescent="0.3"/>
  <cols>
    <col min="1" max="1" width="10.44140625" style="1" customWidth="1"/>
    <col min="2" max="2" width="30.6640625" style="1" customWidth="1"/>
    <col min="3" max="3" width="5.6640625" style="1" customWidth="1"/>
    <col min="4" max="4" width="16.6640625" style="12" customWidth="1"/>
    <col min="5" max="5" width="5.6640625" style="1" customWidth="1"/>
    <col min="6" max="6" width="16.6640625" style="12" customWidth="1"/>
    <col min="7" max="7" width="20.6640625" style="12" customWidth="1"/>
    <col min="8" max="8" width="9" style="1"/>
    <col min="9" max="10" width="9" style="28"/>
    <col min="11" max="16384" width="9" style="1"/>
  </cols>
  <sheetData>
    <row r="1" spans="1:10" ht="22.2" x14ac:dyDescent="0.3">
      <c r="A1" s="59" t="s">
        <v>16</v>
      </c>
      <c r="B1" s="58"/>
      <c r="C1" s="58"/>
      <c r="D1" s="58"/>
      <c r="E1" s="58"/>
      <c r="F1" s="58"/>
      <c r="G1" s="58"/>
    </row>
    <row r="2" spans="1:10" ht="19.8" x14ac:dyDescent="0.3">
      <c r="A2" s="57" t="s">
        <v>9</v>
      </c>
      <c r="B2" s="58"/>
      <c r="C2" s="58"/>
      <c r="D2" s="58"/>
      <c r="E2" s="58"/>
      <c r="F2" s="58"/>
      <c r="G2" s="58"/>
    </row>
    <row r="3" spans="1:10" s="10" customFormat="1" ht="19.8" x14ac:dyDescent="0.3">
      <c r="A3" s="60" t="s">
        <v>10</v>
      </c>
      <c r="B3" s="61"/>
      <c r="C3" s="62">
        <v>5000</v>
      </c>
      <c r="D3" s="62"/>
      <c r="E3" s="19"/>
      <c r="F3" s="13"/>
      <c r="G3" s="13"/>
      <c r="I3" s="29"/>
      <c r="J3" s="29"/>
    </row>
    <row r="4" spans="1:10" s="10" customFormat="1" ht="20.399999999999999" thickBot="1" x14ac:dyDescent="0.35">
      <c r="A4" s="60" t="s">
        <v>11</v>
      </c>
      <c r="B4" s="60"/>
      <c r="C4" s="63">
        <v>1020</v>
      </c>
      <c r="D4" s="63"/>
      <c r="E4" s="11"/>
      <c r="F4" s="13"/>
      <c r="G4" s="13"/>
      <c r="I4" s="29"/>
      <c r="J4" s="29"/>
    </row>
    <row r="5" spans="1:10" ht="16.8" thickBot="1" x14ac:dyDescent="0.35">
      <c r="A5" s="2" t="s">
        <v>4</v>
      </c>
      <c r="B5" s="3" t="s">
        <v>5</v>
      </c>
      <c r="C5" s="66" t="s">
        <v>6</v>
      </c>
      <c r="D5" s="67"/>
      <c r="E5" s="68" t="s">
        <v>7</v>
      </c>
      <c r="F5" s="67"/>
      <c r="G5" s="16" t="s">
        <v>8</v>
      </c>
    </row>
    <row r="6" spans="1:10" ht="16.8" thickBot="1" x14ac:dyDescent="0.35">
      <c r="A6" s="4" t="s">
        <v>0</v>
      </c>
      <c r="B6" s="34" t="s">
        <v>21</v>
      </c>
      <c r="C6" s="69">
        <f>(C3-C4)*0.005</f>
        <v>19.900000000000002</v>
      </c>
      <c r="D6" s="70"/>
      <c r="E6" s="71"/>
      <c r="F6" s="72"/>
      <c r="G6" s="41">
        <f>ROUND(C6,0)</f>
        <v>20</v>
      </c>
    </row>
    <row r="7" spans="1:10" ht="49.2" thickBot="1" x14ac:dyDescent="0.35">
      <c r="A7" s="5" t="s">
        <v>1</v>
      </c>
      <c r="B7" s="35" t="s">
        <v>22</v>
      </c>
      <c r="C7" s="6">
        <v>0.2</v>
      </c>
      <c r="D7" s="14">
        <f>ROUND((C4-G6-G10-G11)*0.2,0)</f>
        <v>76</v>
      </c>
      <c r="E7" s="7">
        <v>0.45</v>
      </c>
      <c r="F7" s="14">
        <f>ROUND((C4-G6-G10-G11)*0.45,0)</f>
        <v>171</v>
      </c>
      <c r="G7" s="21">
        <f>D7+F7</f>
        <v>247</v>
      </c>
      <c r="H7" s="31"/>
      <c r="I7" s="32"/>
      <c r="J7" s="32"/>
    </row>
    <row r="8" spans="1:10" ht="16.8" thickBot="1" x14ac:dyDescent="0.35">
      <c r="A8" s="5"/>
      <c r="B8" s="35" t="s">
        <v>23</v>
      </c>
      <c r="C8" s="64"/>
      <c r="D8" s="65"/>
      <c r="E8" s="9">
        <v>0.05</v>
      </c>
      <c r="F8" s="15">
        <f>ROUND((C4-G6-G10-G11)*0.05,0)</f>
        <v>19</v>
      </c>
      <c r="G8" s="18">
        <f>F8</f>
        <v>19</v>
      </c>
    </row>
    <row r="9" spans="1:10" ht="16.8" thickBot="1" x14ac:dyDescent="0.35">
      <c r="A9" s="5"/>
      <c r="B9" s="35" t="s">
        <v>24</v>
      </c>
      <c r="C9" s="64"/>
      <c r="D9" s="65"/>
      <c r="E9" s="9">
        <v>0.3</v>
      </c>
      <c r="F9" s="15">
        <f>ROUND((C4-G6-G10-G11)*0.3,0)</f>
        <v>114</v>
      </c>
      <c r="G9" s="18">
        <f>F9</f>
        <v>114</v>
      </c>
    </row>
    <row r="10" spans="1:10" ht="16.2" thickBot="1" x14ac:dyDescent="0.35">
      <c r="A10" s="46"/>
      <c r="B10" s="49" t="s">
        <v>26</v>
      </c>
      <c r="C10" s="73"/>
      <c r="D10" s="73"/>
      <c r="E10" s="47"/>
      <c r="F10" s="50">
        <v>400</v>
      </c>
      <c r="G10" s="18">
        <f t="shared" ref="G10:G11" si="0">F10</f>
        <v>400</v>
      </c>
    </row>
    <row r="11" spans="1:10" ht="16.2" thickBot="1" x14ac:dyDescent="0.35">
      <c r="A11" s="46"/>
      <c r="B11" s="49" t="s">
        <v>26</v>
      </c>
      <c r="C11" s="73"/>
      <c r="D11" s="73"/>
      <c r="E11" s="48"/>
      <c r="F11" s="50">
        <v>220</v>
      </c>
      <c r="G11" s="18">
        <f t="shared" si="0"/>
        <v>220</v>
      </c>
    </row>
    <row r="12" spans="1:10" x14ac:dyDescent="0.3">
      <c r="A12" s="36"/>
      <c r="B12" s="37"/>
      <c r="C12" s="38"/>
      <c r="D12" s="38"/>
      <c r="E12" s="39"/>
      <c r="F12" s="40"/>
      <c r="G12" s="42">
        <f>SUM(G6:G11)</f>
        <v>1020</v>
      </c>
    </row>
    <row r="13" spans="1:10" ht="54.75" customHeight="1" x14ac:dyDescent="0.3">
      <c r="A13" s="55" t="s">
        <v>19</v>
      </c>
      <c r="B13" s="56"/>
      <c r="C13" s="56"/>
      <c r="D13" s="56"/>
      <c r="E13" s="56"/>
      <c r="F13" s="56"/>
      <c r="G13" s="56"/>
    </row>
  </sheetData>
  <mergeCells count="15">
    <mergeCell ref="A1:G1"/>
    <mergeCell ref="A2:G2"/>
    <mergeCell ref="A3:B3"/>
    <mergeCell ref="C3:D3"/>
    <mergeCell ref="A4:B4"/>
    <mergeCell ref="C4:D4"/>
    <mergeCell ref="A13:G13"/>
    <mergeCell ref="C10:D10"/>
    <mergeCell ref="C11:D11"/>
    <mergeCell ref="C5:D5"/>
    <mergeCell ref="E5:F5"/>
    <mergeCell ref="C6:D6"/>
    <mergeCell ref="E6:F6"/>
    <mergeCell ref="C8:D8"/>
    <mergeCell ref="C9:D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D14" sqref="D14"/>
    </sheetView>
  </sheetViews>
  <sheetFormatPr defaultRowHeight="16.2" x14ac:dyDescent="0.3"/>
  <cols>
    <col min="1" max="1" width="12.44140625" customWidth="1"/>
    <col min="2" max="2" width="30.6640625" customWidth="1"/>
    <col min="3" max="3" width="5.6640625" customWidth="1"/>
    <col min="4" max="4" width="16.6640625" style="20" customWidth="1"/>
    <col min="5" max="5" width="5.6640625" customWidth="1"/>
    <col min="6" max="6" width="16.6640625" style="20" customWidth="1"/>
    <col min="7" max="7" width="20.6640625" style="20" customWidth="1"/>
    <col min="9" max="10" width="9" style="26"/>
  </cols>
  <sheetData>
    <row r="1" spans="1:10" s="1" customFormat="1" ht="30.15" customHeight="1" x14ac:dyDescent="0.3">
      <c r="A1" s="75" t="s">
        <v>17</v>
      </c>
      <c r="B1" s="58"/>
      <c r="C1" s="58"/>
      <c r="D1" s="58"/>
      <c r="E1" s="58"/>
      <c r="F1" s="58"/>
      <c r="G1" s="58"/>
      <c r="I1" s="25"/>
      <c r="J1" s="25"/>
    </row>
    <row r="2" spans="1:10" ht="30.15" customHeight="1" x14ac:dyDescent="0.3">
      <c r="A2" s="74" t="s">
        <v>3</v>
      </c>
      <c r="B2" s="58"/>
      <c r="C2" s="58"/>
      <c r="D2" s="58"/>
      <c r="E2" s="58"/>
      <c r="F2" s="58"/>
      <c r="G2" s="58"/>
    </row>
    <row r="3" spans="1:10" s="10" customFormat="1" ht="30.15" customHeight="1" x14ac:dyDescent="0.3">
      <c r="A3" s="60" t="s">
        <v>10</v>
      </c>
      <c r="B3" s="61"/>
      <c r="C3" s="62">
        <v>5000</v>
      </c>
      <c r="D3" s="62"/>
      <c r="E3" s="11"/>
      <c r="F3" s="13"/>
      <c r="G3" s="13"/>
      <c r="I3" s="27"/>
      <c r="J3" s="27"/>
    </row>
    <row r="4" spans="1:10" s="10" customFormat="1" ht="30.15" customHeight="1" thickBot="1" x14ac:dyDescent="0.35">
      <c r="A4" s="60" t="s">
        <v>11</v>
      </c>
      <c r="B4" s="60"/>
      <c r="C4" s="63">
        <v>1020</v>
      </c>
      <c r="D4" s="63"/>
      <c r="E4" s="11"/>
      <c r="F4" s="13"/>
      <c r="G4" s="13"/>
      <c r="I4" s="27"/>
      <c r="J4" s="27"/>
    </row>
    <row r="5" spans="1:10" s="1" customFormat="1" ht="16.8" thickBot="1" x14ac:dyDescent="0.35">
      <c r="A5" s="2" t="s">
        <v>4</v>
      </c>
      <c r="B5" s="3" t="s">
        <v>5</v>
      </c>
      <c r="C5" s="66" t="s">
        <v>6</v>
      </c>
      <c r="D5" s="67"/>
      <c r="E5" s="68" t="s">
        <v>7</v>
      </c>
      <c r="F5" s="67"/>
      <c r="G5" s="16" t="s">
        <v>8</v>
      </c>
      <c r="I5" s="25"/>
      <c r="J5" s="25"/>
    </row>
    <row r="6" spans="1:10" s="1" customFormat="1" ht="16.8" thickBot="1" x14ac:dyDescent="0.35">
      <c r="A6" s="4" t="s">
        <v>0</v>
      </c>
      <c r="B6" s="34" t="s">
        <v>21</v>
      </c>
      <c r="C6" s="69">
        <f>(C3-C4)*0.005</f>
        <v>19.900000000000002</v>
      </c>
      <c r="D6" s="70"/>
      <c r="E6" s="71"/>
      <c r="F6" s="72"/>
      <c r="G6" s="41">
        <f>ROUND(C6,0)</f>
        <v>20</v>
      </c>
      <c r="I6" s="25"/>
      <c r="J6" s="25"/>
    </row>
    <row r="7" spans="1:10" s="33" customFormat="1" ht="49.2" thickBot="1" x14ac:dyDescent="0.35">
      <c r="A7" s="5" t="s">
        <v>20</v>
      </c>
      <c r="B7" s="35" t="s">
        <v>22</v>
      </c>
      <c r="C7" s="6">
        <v>0.2</v>
      </c>
      <c r="D7" s="14">
        <f>ROUND((C4-G6)*0.2,0)</f>
        <v>200</v>
      </c>
      <c r="E7" s="80">
        <v>0.45</v>
      </c>
      <c r="F7" s="14">
        <f>ROUND((C4-G6)*0.45,0)</f>
        <v>450</v>
      </c>
      <c r="G7" s="17">
        <f>D7+F7</f>
        <v>650</v>
      </c>
      <c r="H7" s="31"/>
      <c r="I7" s="32"/>
      <c r="J7" s="32"/>
    </row>
    <row r="8" spans="1:10" s="51" customFormat="1" ht="16.8" thickBot="1" x14ac:dyDescent="0.35">
      <c r="A8" s="5"/>
      <c r="B8" s="79" t="s">
        <v>30</v>
      </c>
      <c r="C8" s="52"/>
      <c r="D8" s="14"/>
      <c r="E8" s="80">
        <v>0.05</v>
      </c>
      <c r="F8" s="14">
        <f>ROUND((C4-G6)*0.05,0)</f>
        <v>50</v>
      </c>
      <c r="G8" s="17">
        <f>D8+F8</f>
        <v>50</v>
      </c>
      <c r="H8" s="31"/>
      <c r="I8" s="32"/>
      <c r="J8" s="32"/>
    </row>
    <row r="9" spans="1:10" s="1" customFormat="1" ht="16.8" thickBot="1" x14ac:dyDescent="0.35">
      <c r="A9" s="5"/>
      <c r="B9" s="35" t="s">
        <v>25</v>
      </c>
      <c r="C9" s="64"/>
      <c r="D9" s="65"/>
      <c r="E9" s="9">
        <v>0.3</v>
      </c>
      <c r="F9" s="15">
        <f>ROUND((C4-G6)*0.3,0)</f>
        <v>300</v>
      </c>
      <c r="G9" s="18">
        <f>F9</f>
        <v>300</v>
      </c>
      <c r="I9" s="25"/>
      <c r="J9" s="25"/>
    </row>
    <row r="10" spans="1:10" s="43" customFormat="1" ht="15.6" x14ac:dyDescent="0.3">
      <c r="A10" s="36"/>
      <c r="B10" s="37"/>
      <c r="C10" s="38"/>
      <c r="D10" s="38"/>
      <c r="E10" s="39"/>
      <c r="F10" s="40"/>
      <c r="G10" s="42">
        <f>SUM(G6:G9)</f>
        <v>1020</v>
      </c>
      <c r="I10" s="44"/>
      <c r="J10" s="44"/>
    </row>
    <row r="11" spans="1:10" s="1" customFormat="1" ht="54.75" customHeight="1" x14ac:dyDescent="0.3">
      <c r="A11" s="55" t="s">
        <v>19</v>
      </c>
      <c r="B11" s="56"/>
      <c r="C11" s="56"/>
      <c r="D11" s="56"/>
      <c r="E11" s="56"/>
      <c r="F11" s="56"/>
      <c r="G11" s="56"/>
      <c r="I11" s="28"/>
      <c r="J11" s="28"/>
    </row>
  </sheetData>
  <mergeCells count="12">
    <mergeCell ref="A2:G2"/>
    <mergeCell ref="A1:G1"/>
    <mergeCell ref="A3:B3"/>
    <mergeCell ref="C3:D3"/>
    <mergeCell ref="A4:B4"/>
    <mergeCell ref="C4:D4"/>
    <mergeCell ref="A11:G11"/>
    <mergeCell ref="C9:D9"/>
    <mergeCell ref="C5:D5"/>
    <mergeCell ref="E5:F5"/>
    <mergeCell ref="C6:D6"/>
    <mergeCell ref="E6:F6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13"/>
  <sheetViews>
    <sheetView workbookViewId="0">
      <selection activeCell="F14" sqref="F14"/>
    </sheetView>
  </sheetViews>
  <sheetFormatPr defaultRowHeight="16.2" x14ac:dyDescent="0.3"/>
  <cols>
    <col min="1" max="1" width="12.44140625" customWidth="1"/>
    <col min="2" max="2" width="30.6640625" customWidth="1"/>
    <col min="3" max="3" width="5.6640625" customWidth="1"/>
    <col min="4" max="4" width="16.6640625" style="20" customWidth="1"/>
    <col min="5" max="5" width="5.6640625" customWidth="1"/>
    <col min="6" max="6" width="16.6640625" style="20" customWidth="1"/>
    <col min="7" max="7" width="20.6640625" style="20" customWidth="1"/>
    <col min="9" max="10" width="8.88671875" style="26"/>
  </cols>
  <sheetData>
    <row r="1" spans="1:10" s="1" customFormat="1" ht="30.15" customHeight="1" x14ac:dyDescent="0.3">
      <c r="A1" s="75" t="s">
        <v>17</v>
      </c>
      <c r="B1" s="58"/>
      <c r="C1" s="58"/>
      <c r="D1" s="58"/>
      <c r="E1" s="58"/>
      <c r="F1" s="58"/>
      <c r="G1" s="58"/>
      <c r="I1" s="25"/>
      <c r="J1" s="25"/>
    </row>
    <row r="2" spans="1:10" ht="30.15" customHeight="1" x14ac:dyDescent="0.3">
      <c r="A2" s="74" t="s">
        <v>3</v>
      </c>
      <c r="B2" s="58"/>
      <c r="C2" s="58"/>
      <c r="D2" s="58"/>
      <c r="E2" s="58"/>
      <c r="F2" s="58"/>
      <c r="G2" s="58"/>
    </row>
    <row r="3" spans="1:10" s="10" customFormat="1" ht="30.15" customHeight="1" x14ac:dyDescent="0.3">
      <c r="A3" s="60" t="s">
        <v>10</v>
      </c>
      <c r="B3" s="61"/>
      <c r="C3" s="62">
        <v>5000</v>
      </c>
      <c r="D3" s="62"/>
      <c r="E3" s="11"/>
      <c r="F3" s="13"/>
      <c r="G3" s="13"/>
      <c r="I3" s="27"/>
      <c r="J3" s="27"/>
    </row>
    <row r="4" spans="1:10" s="10" customFormat="1" ht="30.15" customHeight="1" thickBot="1" x14ac:dyDescent="0.35">
      <c r="A4" s="60" t="s">
        <v>11</v>
      </c>
      <c r="B4" s="60"/>
      <c r="C4" s="63">
        <v>1020</v>
      </c>
      <c r="D4" s="63"/>
      <c r="E4" s="11"/>
      <c r="F4" s="13"/>
      <c r="G4" s="13"/>
      <c r="I4" s="27"/>
      <c r="J4" s="27"/>
    </row>
    <row r="5" spans="1:10" s="1" customFormat="1" ht="16.8" thickBot="1" x14ac:dyDescent="0.35">
      <c r="A5" s="2" t="s">
        <v>4</v>
      </c>
      <c r="B5" s="3" t="s">
        <v>5</v>
      </c>
      <c r="C5" s="66" t="s">
        <v>6</v>
      </c>
      <c r="D5" s="67"/>
      <c r="E5" s="68" t="s">
        <v>7</v>
      </c>
      <c r="F5" s="67"/>
      <c r="G5" s="16" t="s">
        <v>8</v>
      </c>
      <c r="I5" s="25"/>
      <c r="J5" s="25"/>
    </row>
    <row r="6" spans="1:10" s="1" customFormat="1" ht="16.8" thickBot="1" x14ac:dyDescent="0.35">
      <c r="A6" s="4" t="s">
        <v>0</v>
      </c>
      <c r="B6" s="34" t="s">
        <v>21</v>
      </c>
      <c r="C6" s="69">
        <f>(C3-C4)*0.005</f>
        <v>19.900000000000002</v>
      </c>
      <c r="D6" s="70"/>
      <c r="E6" s="71"/>
      <c r="F6" s="72"/>
      <c r="G6" s="41">
        <f>ROUND(C6,0)</f>
        <v>20</v>
      </c>
      <c r="I6" s="25"/>
      <c r="J6" s="25"/>
    </row>
    <row r="7" spans="1:10" s="45" customFormat="1" ht="49.2" thickBot="1" x14ac:dyDescent="0.35">
      <c r="A7" s="5" t="s">
        <v>20</v>
      </c>
      <c r="B7" s="35" t="s">
        <v>22</v>
      </c>
      <c r="C7" s="6">
        <v>0.2</v>
      </c>
      <c r="D7" s="14">
        <f>ROUND((C4-G6-G10-G11)*0.2,0)</f>
        <v>76</v>
      </c>
      <c r="E7" s="80">
        <v>0.45</v>
      </c>
      <c r="F7" s="14">
        <f>ROUND((C4-G6-G10-G11)*0.45,0)</f>
        <v>171</v>
      </c>
      <c r="G7" s="17">
        <f>D7+F7</f>
        <v>247</v>
      </c>
      <c r="H7" s="31"/>
      <c r="I7" s="32"/>
      <c r="J7" s="32"/>
    </row>
    <row r="8" spans="1:10" s="51" customFormat="1" ht="16.8" thickBot="1" x14ac:dyDescent="0.35">
      <c r="A8" s="5"/>
      <c r="B8" s="79" t="s">
        <v>30</v>
      </c>
      <c r="C8" s="52"/>
      <c r="D8" s="14"/>
      <c r="E8" s="80">
        <v>0.05</v>
      </c>
      <c r="F8" s="81">
        <f>ROUND((C4-G6-G10-G11)*0.05,0)</f>
        <v>19</v>
      </c>
      <c r="G8" s="17">
        <f>D8+F8</f>
        <v>19</v>
      </c>
      <c r="H8" s="31"/>
      <c r="I8" s="32"/>
      <c r="J8" s="32"/>
    </row>
    <row r="9" spans="1:10" s="1" customFormat="1" ht="16.8" thickBot="1" x14ac:dyDescent="0.35">
      <c r="A9" s="5"/>
      <c r="B9" s="35" t="s">
        <v>25</v>
      </c>
      <c r="C9" s="64"/>
      <c r="D9" s="65"/>
      <c r="E9" s="9">
        <v>0.3</v>
      </c>
      <c r="F9" s="15">
        <f>ROUND((C4-G6-G10-G11)*0.3,0)</f>
        <v>114</v>
      </c>
      <c r="G9" s="18">
        <f>F9</f>
        <v>114</v>
      </c>
      <c r="I9" s="25"/>
      <c r="J9" s="25"/>
    </row>
    <row r="10" spans="1:10" s="1" customFormat="1" thickBot="1" x14ac:dyDescent="0.35">
      <c r="A10" s="46"/>
      <c r="B10" s="49" t="s">
        <v>26</v>
      </c>
      <c r="C10" s="73"/>
      <c r="D10" s="73"/>
      <c r="E10" s="47"/>
      <c r="F10" s="50">
        <v>400</v>
      </c>
      <c r="G10" s="18">
        <f t="shared" ref="G10:G11" si="0">F10</f>
        <v>400</v>
      </c>
      <c r="I10" s="25"/>
      <c r="J10" s="25"/>
    </row>
    <row r="11" spans="1:10" s="1" customFormat="1" thickBot="1" x14ac:dyDescent="0.35">
      <c r="A11" s="46"/>
      <c r="B11" s="49" t="s">
        <v>26</v>
      </c>
      <c r="C11" s="73"/>
      <c r="D11" s="73"/>
      <c r="E11" s="48"/>
      <c r="F11" s="50">
        <v>220</v>
      </c>
      <c r="G11" s="18">
        <f t="shared" si="0"/>
        <v>220</v>
      </c>
      <c r="I11" s="25"/>
      <c r="J11" s="25"/>
    </row>
    <row r="12" spans="1:10" s="43" customFormat="1" ht="15.6" x14ac:dyDescent="0.3">
      <c r="A12" s="36"/>
      <c r="B12" s="37"/>
      <c r="C12" s="38"/>
      <c r="D12" s="38"/>
      <c r="E12" s="39"/>
      <c r="F12" s="40"/>
      <c r="G12" s="42">
        <f>SUM(G6:G11)</f>
        <v>1020</v>
      </c>
      <c r="I12" s="44"/>
      <c r="J12" s="44"/>
    </row>
    <row r="13" spans="1:10" s="1" customFormat="1" ht="54.75" customHeight="1" x14ac:dyDescent="0.3">
      <c r="A13" s="55" t="s">
        <v>19</v>
      </c>
      <c r="B13" s="56"/>
      <c r="C13" s="56"/>
      <c r="D13" s="56"/>
      <c r="E13" s="56"/>
      <c r="F13" s="56"/>
      <c r="G13" s="56"/>
      <c r="I13" s="28"/>
      <c r="J13" s="28"/>
    </row>
  </sheetData>
  <mergeCells count="14">
    <mergeCell ref="A13:G13"/>
    <mergeCell ref="A1:G1"/>
    <mergeCell ref="A2:G2"/>
    <mergeCell ref="A3:B3"/>
    <mergeCell ref="C3:D3"/>
    <mergeCell ref="A4:B4"/>
    <mergeCell ref="C4:D4"/>
    <mergeCell ref="C10:D10"/>
    <mergeCell ref="C11:D11"/>
    <mergeCell ref="C5:D5"/>
    <mergeCell ref="E5:F5"/>
    <mergeCell ref="C6:D6"/>
    <mergeCell ref="E6:F6"/>
    <mergeCell ref="C9:D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C16" sqref="C16"/>
    </sheetView>
  </sheetViews>
  <sheetFormatPr defaultRowHeight="16.2" x14ac:dyDescent="0.3"/>
  <cols>
    <col min="1" max="1" width="12.6640625" customWidth="1"/>
    <col min="2" max="2" width="30.6640625" customWidth="1"/>
    <col min="3" max="3" width="5.6640625" customWidth="1"/>
    <col min="4" max="4" width="16.6640625" style="20" customWidth="1"/>
    <col min="5" max="5" width="5.6640625" customWidth="1"/>
    <col min="6" max="6" width="16.6640625" style="20" customWidth="1"/>
    <col min="7" max="7" width="20.6640625" style="20" customWidth="1"/>
    <col min="9" max="10" width="9" style="20"/>
  </cols>
  <sheetData>
    <row r="1" spans="1:10" s="1" customFormat="1" ht="30.15" customHeight="1" x14ac:dyDescent="0.3">
      <c r="A1" s="59" t="s">
        <v>18</v>
      </c>
      <c r="B1" s="58"/>
      <c r="C1" s="58"/>
      <c r="D1" s="58"/>
      <c r="E1" s="58"/>
      <c r="F1" s="58"/>
      <c r="G1" s="58"/>
      <c r="I1" s="12"/>
      <c r="J1" s="12"/>
    </row>
    <row r="2" spans="1:10" ht="30.15" customHeight="1" x14ac:dyDescent="0.3">
      <c r="A2" s="74" t="s">
        <v>2</v>
      </c>
      <c r="B2" s="58"/>
      <c r="C2" s="58"/>
      <c r="D2" s="58"/>
      <c r="E2" s="58"/>
      <c r="F2" s="58"/>
      <c r="G2" s="58"/>
    </row>
    <row r="3" spans="1:10" s="10" customFormat="1" ht="30.15" customHeight="1" x14ac:dyDescent="0.3">
      <c r="A3" s="60" t="s">
        <v>10</v>
      </c>
      <c r="B3" s="61"/>
      <c r="C3" s="62">
        <v>5000</v>
      </c>
      <c r="D3" s="62"/>
      <c r="E3" s="11"/>
      <c r="F3" s="13"/>
      <c r="G3" s="13"/>
      <c r="I3" s="30"/>
      <c r="J3" s="30"/>
    </row>
    <row r="4" spans="1:10" s="10" customFormat="1" ht="30.15" customHeight="1" thickBot="1" x14ac:dyDescent="0.35">
      <c r="A4" s="60" t="s">
        <v>11</v>
      </c>
      <c r="B4" s="60"/>
      <c r="C4" s="63">
        <v>1020</v>
      </c>
      <c r="D4" s="63"/>
      <c r="E4" s="11"/>
      <c r="F4" s="13"/>
      <c r="G4" s="13"/>
      <c r="I4" s="30"/>
      <c r="J4" s="30"/>
    </row>
    <row r="5" spans="1:10" s="1" customFormat="1" ht="16.8" thickBot="1" x14ac:dyDescent="0.35">
      <c r="A5" s="2" t="s">
        <v>4</v>
      </c>
      <c r="B5" s="3" t="s">
        <v>5</v>
      </c>
      <c r="C5" s="66" t="s">
        <v>6</v>
      </c>
      <c r="D5" s="67"/>
      <c r="E5" s="68" t="s">
        <v>7</v>
      </c>
      <c r="F5" s="67"/>
      <c r="G5" s="16" t="s">
        <v>8</v>
      </c>
      <c r="I5" s="12"/>
      <c r="J5" s="12"/>
    </row>
    <row r="6" spans="1:10" s="1" customFormat="1" ht="20.399999999999999" thickBot="1" x14ac:dyDescent="0.35">
      <c r="A6" s="4" t="s">
        <v>0</v>
      </c>
      <c r="B6" s="22" t="s">
        <v>12</v>
      </c>
      <c r="C6" s="77">
        <f>(C3-C4)*0.005</f>
        <v>19.900000000000002</v>
      </c>
      <c r="D6" s="78"/>
      <c r="E6" s="71"/>
      <c r="F6" s="72"/>
      <c r="G6" s="41">
        <f>ROUND(C6,0)</f>
        <v>20</v>
      </c>
      <c r="I6" s="12"/>
      <c r="J6" s="12"/>
    </row>
    <row r="7" spans="1:10" s="1" customFormat="1" ht="20.399999999999999" thickBot="1" x14ac:dyDescent="0.35">
      <c r="A7" s="5" t="s">
        <v>1</v>
      </c>
      <c r="B7" s="23" t="s">
        <v>13</v>
      </c>
      <c r="C7" s="6">
        <v>0.2</v>
      </c>
      <c r="D7" s="14">
        <f>ROUND((C4-G6)*0.2,0)</f>
        <v>200</v>
      </c>
      <c r="E7" s="8">
        <v>0.4</v>
      </c>
      <c r="F7" s="14">
        <f>ROUND((C4-G6)*0.4,0)</f>
        <v>400</v>
      </c>
      <c r="G7" s="17">
        <f>D7+F7</f>
        <v>600</v>
      </c>
      <c r="H7" s="24"/>
      <c r="I7" s="12"/>
      <c r="J7" s="12"/>
    </row>
    <row r="8" spans="1:10" s="1" customFormat="1" ht="20.399999999999999" thickBot="1" x14ac:dyDescent="0.35">
      <c r="A8" s="5"/>
      <c r="B8" s="23" t="s">
        <v>14</v>
      </c>
      <c r="C8" s="76"/>
      <c r="D8" s="65"/>
      <c r="E8" s="8">
        <v>0.2</v>
      </c>
      <c r="F8" s="15">
        <f>ROUND((C4-G6)*0.2,0)</f>
        <v>200</v>
      </c>
      <c r="G8" s="18">
        <f>F8</f>
        <v>200</v>
      </c>
      <c r="I8" s="12"/>
      <c r="J8" s="12"/>
    </row>
    <row r="9" spans="1:10" s="1" customFormat="1" ht="20.399999999999999" thickBot="1" x14ac:dyDescent="0.35">
      <c r="A9" s="5"/>
      <c r="B9" s="23" t="s">
        <v>15</v>
      </c>
      <c r="C9" s="76"/>
      <c r="D9" s="65"/>
      <c r="E9" s="8">
        <v>0.2</v>
      </c>
      <c r="F9" s="15">
        <f>ROUND((C4-G6)*0.2,0)</f>
        <v>200</v>
      </c>
      <c r="G9" s="18">
        <f>F9</f>
        <v>200</v>
      </c>
      <c r="H9" s="12"/>
      <c r="I9" s="12"/>
      <c r="J9" s="12"/>
    </row>
    <row r="10" spans="1:10" x14ac:dyDescent="0.3">
      <c r="G10" s="42">
        <f>SUM(G6:G9)</f>
        <v>1020</v>
      </c>
    </row>
    <row r="11" spans="1:10" ht="40.799999999999997" customHeight="1" x14ac:dyDescent="0.3">
      <c r="A11" s="55" t="s">
        <v>19</v>
      </c>
      <c r="B11" s="56"/>
      <c r="C11" s="56"/>
      <c r="D11" s="56"/>
      <c r="E11" s="56"/>
      <c r="F11" s="56"/>
      <c r="G11" s="56"/>
    </row>
  </sheetData>
  <mergeCells count="13">
    <mergeCell ref="A11:G11"/>
    <mergeCell ref="C8:D8"/>
    <mergeCell ref="C9:D9"/>
    <mergeCell ref="A1:G1"/>
    <mergeCell ref="C5:D5"/>
    <mergeCell ref="E5:F5"/>
    <mergeCell ref="C6:D6"/>
    <mergeCell ref="E6:F6"/>
    <mergeCell ref="A3:B3"/>
    <mergeCell ref="C3:D3"/>
    <mergeCell ref="A4:B4"/>
    <mergeCell ref="C4:D4"/>
    <mergeCell ref="A2:G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13"/>
  <sheetViews>
    <sheetView workbookViewId="0">
      <selection activeCell="A14" sqref="A14"/>
    </sheetView>
  </sheetViews>
  <sheetFormatPr defaultRowHeight="16.2" x14ac:dyDescent="0.3"/>
  <cols>
    <col min="1" max="1" width="12.6640625" customWidth="1"/>
    <col min="2" max="2" width="30.6640625" customWidth="1"/>
    <col min="3" max="3" width="5.6640625" customWidth="1"/>
    <col min="4" max="4" width="16.6640625" style="20" customWidth="1"/>
    <col min="5" max="5" width="5.6640625" customWidth="1"/>
    <col min="6" max="6" width="16.6640625" style="20" customWidth="1"/>
    <col min="7" max="7" width="20.6640625" style="20" customWidth="1"/>
    <col min="9" max="10" width="8.88671875" style="20"/>
  </cols>
  <sheetData>
    <row r="1" spans="1:10" s="1" customFormat="1" ht="30.15" customHeight="1" x14ac:dyDescent="0.3">
      <c r="A1" s="59" t="s">
        <v>18</v>
      </c>
      <c r="B1" s="58"/>
      <c r="C1" s="58"/>
      <c r="D1" s="58"/>
      <c r="E1" s="58"/>
      <c r="F1" s="58"/>
      <c r="G1" s="58"/>
      <c r="I1" s="12"/>
      <c r="J1" s="12"/>
    </row>
    <row r="2" spans="1:10" ht="30.15" customHeight="1" x14ac:dyDescent="0.3">
      <c r="A2" s="74" t="s">
        <v>2</v>
      </c>
      <c r="B2" s="58"/>
      <c r="C2" s="58"/>
      <c r="D2" s="58"/>
      <c r="E2" s="58"/>
      <c r="F2" s="58"/>
      <c r="G2" s="58"/>
    </row>
    <row r="3" spans="1:10" s="10" customFormat="1" ht="30.15" customHeight="1" x14ac:dyDescent="0.3">
      <c r="A3" s="60" t="s">
        <v>10</v>
      </c>
      <c r="B3" s="61"/>
      <c r="C3" s="62">
        <v>5000</v>
      </c>
      <c r="D3" s="62"/>
      <c r="E3" s="11"/>
      <c r="F3" s="13"/>
      <c r="G3" s="13"/>
      <c r="I3" s="30"/>
      <c r="J3" s="30"/>
    </row>
    <row r="4" spans="1:10" s="10" customFormat="1" ht="30.15" customHeight="1" thickBot="1" x14ac:dyDescent="0.35">
      <c r="A4" s="60" t="s">
        <v>11</v>
      </c>
      <c r="B4" s="60"/>
      <c r="C4" s="63">
        <v>1020</v>
      </c>
      <c r="D4" s="63"/>
      <c r="E4" s="11"/>
      <c r="F4" s="13"/>
      <c r="G4" s="13"/>
      <c r="I4" s="30"/>
      <c r="J4" s="30"/>
    </row>
    <row r="5" spans="1:10" s="1" customFormat="1" ht="16.8" thickBot="1" x14ac:dyDescent="0.35">
      <c r="A5" s="2" t="s">
        <v>4</v>
      </c>
      <c r="B5" s="3" t="s">
        <v>5</v>
      </c>
      <c r="C5" s="66" t="s">
        <v>6</v>
      </c>
      <c r="D5" s="67"/>
      <c r="E5" s="68" t="s">
        <v>7</v>
      </c>
      <c r="F5" s="67"/>
      <c r="G5" s="16" t="s">
        <v>8</v>
      </c>
      <c r="I5" s="12"/>
      <c r="J5" s="12"/>
    </row>
    <row r="6" spans="1:10" s="1" customFormat="1" ht="20.399999999999999" thickBot="1" x14ac:dyDescent="0.35">
      <c r="A6" s="4" t="s">
        <v>0</v>
      </c>
      <c r="B6" s="22" t="s">
        <v>12</v>
      </c>
      <c r="C6" s="77">
        <f>(C3-C4)*0.005</f>
        <v>19.900000000000002</v>
      </c>
      <c r="D6" s="78"/>
      <c r="E6" s="71"/>
      <c r="F6" s="72"/>
      <c r="G6" s="41">
        <f>ROUND(C6,0)</f>
        <v>20</v>
      </c>
      <c r="I6" s="12"/>
      <c r="J6" s="12"/>
    </row>
    <row r="7" spans="1:10" s="1" customFormat="1" ht="20.399999999999999" thickBot="1" x14ac:dyDescent="0.35">
      <c r="A7" s="5" t="s">
        <v>1</v>
      </c>
      <c r="B7" s="23" t="s">
        <v>13</v>
      </c>
      <c r="C7" s="6">
        <v>0.2</v>
      </c>
      <c r="D7" s="14">
        <f>ROUND((C4-G6-G10-G11)*0.2,0)</f>
        <v>76</v>
      </c>
      <c r="E7" s="8">
        <v>0.4</v>
      </c>
      <c r="F7" s="14">
        <f>ROUND((C4-G6-G10-G11)*0.4,0)</f>
        <v>152</v>
      </c>
      <c r="G7" s="17">
        <f>D7+F7</f>
        <v>228</v>
      </c>
      <c r="H7" s="24"/>
      <c r="I7" s="12"/>
      <c r="J7" s="12"/>
    </row>
    <row r="8" spans="1:10" s="1" customFormat="1" ht="20.399999999999999" thickBot="1" x14ac:dyDescent="0.35">
      <c r="A8" s="5"/>
      <c r="B8" s="23" t="s">
        <v>14</v>
      </c>
      <c r="C8" s="76"/>
      <c r="D8" s="65"/>
      <c r="E8" s="8">
        <v>0.2</v>
      </c>
      <c r="F8" s="15">
        <f>ROUND((C4-G6-G10-G11)*0.2,0)</f>
        <v>76</v>
      </c>
      <c r="G8" s="18">
        <f>F8</f>
        <v>76</v>
      </c>
      <c r="I8" s="12"/>
      <c r="J8" s="12"/>
    </row>
    <row r="9" spans="1:10" s="1" customFormat="1" ht="20.399999999999999" thickBot="1" x14ac:dyDescent="0.35">
      <c r="A9" s="5"/>
      <c r="B9" s="23" t="s">
        <v>15</v>
      </c>
      <c r="C9" s="76"/>
      <c r="D9" s="65"/>
      <c r="E9" s="8">
        <v>0.2</v>
      </c>
      <c r="F9" s="15">
        <f>ROUND((C4-G6-G10-G11)*0.2,0)</f>
        <v>76</v>
      </c>
      <c r="G9" s="18">
        <f>F9</f>
        <v>76</v>
      </c>
      <c r="H9" s="12"/>
      <c r="I9" s="12"/>
      <c r="J9" s="12"/>
    </row>
    <row r="10" spans="1:10" s="1" customFormat="1" thickBot="1" x14ac:dyDescent="0.35">
      <c r="A10" s="46"/>
      <c r="B10" s="49" t="s">
        <v>26</v>
      </c>
      <c r="C10" s="73"/>
      <c r="D10" s="73"/>
      <c r="E10" s="47"/>
      <c r="F10" s="50">
        <v>400</v>
      </c>
      <c r="G10" s="18">
        <f t="shared" ref="G10:G11" si="0">F10</f>
        <v>400</v>
      </c>
      <c r="H10" s="12"/>
      <c r="I10" s="12"/>
      <c r="J10" s="12"/>
    </row>
    <row r="11" spans="1:10" s="1" customFormat="1" thickBot="1" x14ac:dyDescent="0.35">
      <c r="A11" s="46"/>
      <c r="B11" s="49" t="s">
        <v>26</v>
      </c>
      <c r="C11" s="73"/>
      <c r="D11" s="73"/>
      <c r="E11" s="48"/>
      <c r="F11" s="50">
        <v>220</v>
      </c>
      <c r="G11" s="18">
        <f t="shared" si="0"/>
        <v>220</v>
      </c>
      <c r="H11" s="12"/>
      <c r="I11" s="12"/>
      <c r="J11" s="12"/>
    </row>
    <row r="12" spans="1:10" x14ac:dyDescent="0.3">
      <c r="G12" s="42">
        <f>SUM(G6:G11)</f>
        <v>1020</v>
      </c>
    </row>
    <row r="13" spans="1:10" ht="39" customHeight="1" x14ac:dyDescent="0.3">
      <c r="A13" s="55" t="s">
        <v>19</v>
      </c>
      <c r="B13" s="56"/>
      <c r="C13" s="56"/>
      <c r="D13" s="56"/>
      <c r="E13" s="56"/>
      <c r="F13" s="56"/>
      <c r="G13" s="56"/>
    </row>
  </sheetData>
  <mergeCells count="15">
    <mergeCell ref="A13:G13"/>
    <mergeCell ref="A1:G1"/>
    <mergeCell ref="A2:G2"/>
    <mergeCell ref="A3:B3"/>
    <mergeCell ref="C3:D3"/>
    <mergeCell ref="A4:B4"/>
    <mergeCell ref="C4:D4"/>
    <mergeCell ref="C10:D10"/>
    <mergeCell ref="C11:D11"/>
    <mergeCell ref="C5:D5"/>
    <mergeCell ref="E5:F5"/>
    <mergeCell ref="C6:D6"/>
    <mergeCell ref="E6:F6"/>
    <mergeCell ref="C8:D8"/>
    <mergeCell ref="C9:D9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12"/>
  <sheetViews>
    <sheetView tabSelected="1" workbookViewId="0">
      <selection activeCell="E15" sqref="E15"/>
    </sheetView>
  </sheetViews>
  <sheetFormatPr defaultRowHeight="16.2" x14ac:dyDescent="0.3"/>
  <cols>
    <col min="1" max="1" width="12.6640625" customWidth="1"/>
    <col min="2" max="2" width="30.6640625" customWidth="1"/>
    <col min="3" max="3" width="5.6640625" customWidth="1"/>
    <col min="4" max="4" width="16.6640625" style="20" customWidth="1"/>
    <col min="5" max="5" width="5.6640625" customWidth="1"/>
    <col min="6" max="6" width="16.6640625" style="20" customWidth="1"/>
    <col min="7" max="7" width="20.6640625" style="20" customWidth="1"/>
    <col min="9" max="10" width="8.88671875" style="20"/>
  </cols>
  <sheetData>
    <row r="1" spans="1:10" s="1" customFormat="1" ht="30.15" customHeight="1" x14ac:dyDescent="0.3">
      <c r="A1" s="59" t="s">
        <v>18</v>
      </c>
      <c r="B1" s="58"/>
      <c r="C1" s="58"/>
      <c r="D1" s="58"/>
      <c r="E1" s="58"/>
      <c r="F1" s="58"/>
      <c r="G1" s="58"/>
      <c r="I1" s="12"/>
      <c r="J1" s="12"/>
    </row>
    <row r="2" spans="1:10" ht="30.15" customHeight="1" x14ac:dyDescent="0.3">
      <c r="A2" s="74" t="s">
        <v>2</v>
      </c>
      <c r="B2" s="58"/>
      <c r="C2" s="58"/>
      <c r="D2" s="58"/>
      <c r="E2" s="58"/>
      <c r="F2" s="58"/>
      <c r="G2" s="58"/>
    </row>
    <row r="3" spans="1:10" s="10" customFormat="1" ht="30.15" customHeight="1" x14ac:dyDescent="0.3">
      <c r="A3" s="60" t="s">
        <v>10</v>
      </c>
      <c r="B3" s="61"/>
      <c r="C3" s="62">
        <v>5000</v>
      </c>
      <c r="D3" s="62"/>
      <c r="E3" s="11"/>
      <c r="F3" s="13"/>
      <c r="G3" s="13"/>
      <c r="I3" s="30"/>
      <c r="J3" s="30"/>
    </row>
    <row r="4" spans="1:10" s="10" customFormat="1" ht="30.15" customHeight="1" thickBot="1" x14ac:dyDescent="0.35">
      <c r="A4" s="60" t="s">
        <v>11</v>
      </c>
      <c r="B4" s="60"/>
      <c r="C4" s="63">
        <v>1020</v>
      </c>
      <c r="D4" s="63"/>
      <c r="E4" s="11"/>
      <c r="F4" s="13"/>
      <c r="G4" s="13"/>
      <c r="I4" s="30"/>
      <c r="J4" s="30"/>
    </row>
    <row r="5" spans="1:10" s="1" customFormat="1" ht="16.8" thickBot="1" x14ac:dyDescent="0.35">
      <c r="A5" s="2" t="s">
        <v>4</v>
      </c>
      <c r="B5" s="3" t="s">
        <v>5</v>
      </c>
      <c r="C5" s="66" t="s">
        <v>6</v>
      </c>
      <c r="D5" s="67"/>
      <c r="E5" s="68" t="s">
        <v>7</v>
      </c>
      <c r="F5" s="67"/>
      <c r="G5" s="16" t="s">
        <v>8</v>
      </c>
      <c r="I5" s="12"/>
      <c r="J5" s="12"/>
    </row>
    <row r="6" spans="1:10" s="1" customFormat="1" ht="20.399999999999999" thickBot="1" x14ac:dyDescent="0.35">
      <c r="A6" s="4" t="s">
        <v>0</v>
      </c>
      <c r="B6" s="22" t="s">
        <v>12</v>
      </c>
      <c r="C6" s="77">
        <f>(C3-C4)*0.005</f>
        <v>19.900000000000002</v>
      </c>
      <c r="D6" s="78"/>
      <c r="E6" s="71"/>
      <c r="F6" s="72"/>
      <c r="G6" s="41">
        <f>ROUND(C6,0)</f>
        <v>20</v>
      </c>
      <c r="I6" s="12"/>
      <c r="J6" s="12"/>
    </row>
    <row r="7" spans="1:10" s="1" customFormat="1" ht="20.399999999999999" thickBot="1" x14ac:dyDescent="0.35">
      <c r="A7" s="5" t="s">
        <v>1</v>
      </c>
      <c r="B7" s="23" t="s">
        <v>13</v>
      </c>
      <c r="C7" s="6">
        <v>0.2</v>
      </c>
      <c r="D7" s="14">
        <f>ROUND((C4-G6)*0.2,0)</f>
        <v>200</v>
      </c>
      <c r="E7" s="8">
        <v>0.4</v>
      </c>
      <c r="F7" s="14">
        <f>ROUND((C4-G6)*0.4,0)</f>
        <v>400</v>
      </c>
      <c r="G7" s="17">
        <f>D7+F7</f>
        <v>600</v>
      </c>
      <c r="H7" s="24"/>
      <c r="I7" s="12"/>
      <c r="J7" s="12"/>
    </row>
    <row r="8" spans="1:10" s="1" customFormat="1" ht="20.399999999999999" thickBot="1" x14ac:dyDescent="0.35">
      <c r="A8" s="5"/>
      <c r="B8" s="53" t="s">
        <v>27</v>
      </c>
      <c r="C8" s="52"/>
      <c r="D8" s="14"/>
      <c r="E8" s="54">
        <v>0.1</v>
      </c>
      <c r="F8" s="14">
        <f>ROUND((C4-G6)*0.1,0)</f>
        <v>100</v>
      </c>
      <c r="G8" s="17">
        <f>D8+F8</f>
        <v>100</v>
      </c>
      <c r="H8" s="24"/>
      <c r="I8" s="12"/>
      <c r="J8" s="12"/>
    </row>
    <row r="9" spans="1:10" s="1" customFormat="1" ht="20.399999999999999" thickBot="1" x14ac:dyDescent="0.35">
      <c r="A9" s="5"/>
      <c r="B9" s="23" t="s">
        <v>28</v>
      </c>
      <c r="C9" s="76"/>
      <c r="D9" s="65"/>
      <c r="E9" s="54">
        <v>0.15</v>
      </c>
      <c r="F9" s="15">
        <f>ROUND((C4-G6)*0.15,0)</f>
        <v>150</v>
      </c>
      <c r="G9" s="18">
        <f>F9</f>
        <v>150</v>
      </c>
      <c r="I9" s="12"/>
      <c r="J9" s="12"/>
    </row>
    <row r="10" spans="1:10" s="1" customFormat="1" ht="20.399999999999999" thickBot="1" x14ac:dyDescent="0.35">
      <c r="A10" s="5"/>
      <c r="B10" s="23" t="s">
        <v>29</v>
      </c>
      <c r="C10" s="76"/>
      <c r="D10" s="65"/>
      <c r="E10" s="54">
        <v>0.15</v>
      </c>
      <c r="F10" s="15">
        <f>ROUND((C4-G6)*0.15,0)</f>
        <v>150</v>
      </c>
      <c r="G10" s="18">
        <f>F10</f>
        <v>150</v>
      </c>
      <c r="H10" s="12"/>
      <c r="I10" s="12"/>
      <c r="J10" s="12"/>
    </row>
    <row r="11" spans="1:10" x14ac:dyDescent="0.3">
      <c r="G11" s="42">
        <f>SUM(G6:G10)</f>
        <v>1020</v>
      </c>
    </row>
    <row r="12" spans="1:10" ht="40.799999999999997" customHeight="1" x14ac:dyDescent="0.3">
      <c r="A12" s="55" t="s">
        <v>19</v>
      </c>
      <c r="B12" s="56"/>
      <c r="C12" s="56"/>
      <c r="D12" s="56"/>
      <c r="E12" s="56"/>
      <c r="F12" s="56"/>
      <c r="G12" s="56"/>
    </row>
  </sheetData>
  <mergeCells count="13">
    <mergeCell ref="A1:G1"/>
    <mergeCell ref="A2:G2"/>
    <mergeCell ref="A3:B3"/>
    <mergeCell ref="C3:D3"/>
    <mergeCell ref="A4:B4"/>
    <mergeCell ref="C4:D4"/>
    <mergeCell ref="A12:G12"/>
    <mergeCell ref="C5:D5"/>
    <mergeCell ref="E5:F5"/>
    <mergeCell ref="C6:D6"/>
    <mergeCell ref="E6:F6"/>
    <mergeCell ref="C9:D9"/>
    <mergeCell ref="C10:D10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14"/>
  <sheetViews>
    <sheetView workbookViewId="0">
      <selection activeCell="L17" sqref="L17"/>
    </sheetView>
  </sheetViews>
  <sheetFormatPr defaultRowHeight="16.2" x14ac:dyDescent="0.3"/>
  <cols>
    <col min="1" max="1" width="12.6640625" customWidth="1"/>
    <col min="2" max="2" width="30.6640625" customWidth="1"/>
    <col min="3" max="3" width="5.6640625" customWidth="1"/>
    <col min="4" max="4" width="16.6640625" style="20" customWidth="1"/>
    <col min="5" max="5" width="5.6640625" customWidth="1"/>
    <col min="6" max="6" width="16.6640625" style="20" customWidth="1"/>
    <col min="7" max="7" width="20.6640625" style="20" customWidth="1"/>
    <col min="9" max="10" width="8.88671875" style="20"/>
  </cols>
  <sheetData>
    <row r="1" spans="1:10" s="1" customFormat="1" ht="30.15" customHeight="1" x14ac:dyDescent="0.3">
      <c r="A1" s="59" t="s">
        <v>18</v>
      </c>
      <c r="B1" s="58"/>
      <c r="C1" s="58"/>
      <c r="D1" s="58"/>
      <c r="E1" s="58"/>
      <c r="F1" s="58"/>
      <c r="G1" s="58"/>
      <c r="I1" s="12"/>
      <c r="J1" s="12"/>
    </row>
    <row r="2" spans="1:10" ht="30.15" customHeight="1" x14ac:dyDescent="0.3">
      <c r="A2" s="74" t="s">
        <v>2</v>
      </c>
      <c r="B2" s="58"/>
      <c r="C2" s="58"/>
      <c r="D2" s="58"/>
      <c r="E2" s="58"/>
      <c r="F2" s="58"/>
      <c r="G2" s="58"/>
    </row>
    <row r="3" spans="1:10" s="10" customFormat="1" ht="30.15" customHeight="1" x14ac:dyDescent="0.3">
      <c r="A3" s="60" t="s">
        <v>10</v>
      </c>
      <c r="B3" s="61"/>
      <c r="C3" s="62">
        <v>5000</v>
      </c>
      <c r="D3" s="62"/>
      <c r="E3" s="11"/>
      <c r="F3" s="13"/>
      <c r="G3" s="13"/>
      <c r="I3" s="30"/>
      <c r="J3" s="30"/>
    </row>
    <row r="4" spans="1:10" s="10" customFormat="1" ht="30.15" customHeight="1" thickBot="1" x14ac:dyDescent="0.35">
      <c r="A4" s="60" t="s">
        <v>11</v>
      </c>
      <c r="B4" s="60"/>
      <c r="C4" s="63">
        <v>1020</v>
      </c>
      <c r="D4" s="63"/>
      <c r="E4" s="11"/>
      <c r="F4" s="13"/>
      <c r="G4" s="13"/>
      <c r="I4" s="30"/>
      <c r="J4" s="30"/>
    </row>
    <row r="5" spans="1:10" s="1" customFormat="1" ht="16.8" thickBot="1" x14ac:dyDescent="0.35">
      <c r="A5" s="2" t="s">
        <v>4</v>
      </c>
      <c r="B5" s="3" t="s">
        <v>5</v>
      </c>
      <c r="C5" s="66" t="s">
        <v>6</v>
      </c>
      <c r="D5" s="67"/>
      <c r="E5" s="68" t="s">
        <v>7</v>
      </c>
      <c r="F5" s="67"/>
      <c r="G5" s="16" t="s">
        <v>8</v>
      </c>
      <c r="I5" s="12"/>
      <c r="J5" s="12"/>
    </row>
    <row r="6" spans="1:10" s="1" customFormat="1" ht="20.399999999999999" thickBot="1" x14ac:dyDescent="0.35">
      <c r="A6" s="4" t="s">
        <v>0</v>
      </c>
      <c r="B6" s="22" t="s">
        <v>12</v>
      </c>
      <c r="C6" s="77">
        <f>(C3-C4)*0.005</f>
        <v>19.900000000000002</v>
      </c>
      <c r="D6" s="78"/>
      <c r="E6" s="71"/>
      <c r="F6" s="72"/>
      <c r="G6" s="41">
        <f>ROUND(C6,0)</f>
        <v>20</v>
      </c>
      <c r="I6" s="12"/>
      <c r="J6" s="12"/>
    </row>
    <row r="7" spans="1:10" s="1" customFormat="1" ht="20.399999999999999" thickBot="1" x14ac:dyDescent="0.35">
      <c r="A7" s="5" t="s">
        <v>1</v>
      </c>
      <c r="B7" s="23" t="s">
        <v>13</v>
      </c>
      <c r="C7" s="6">
        <v>0.2</v>
      </c>
      <c r="D7" s="14">
        <f>ROUND((C4-G6-G11-G12)*0.2,0)</f>
        <v>76</v>
      </c>
      <c r="E7" s="8">
        <v>0.4</v>
      </c>
      <c r="F7" s="14">
        <f>ROUND((C4-G6-G11-G12)*0.4,0)</f>
        <v>152</v>
      </c>
      <c r="G7" s="17">
        <f>D7+F7</f>
        <v>228</v>
      </c>
      <c r="H7" s="24"/>
      <c r="I7" s="12"/>
      <c r="J7" s="12"/>
    </row>
    <row r="8" spans="1:10" s="1" customFormat="1" ht="20.399999999999999" thickBot="1" x14ac:dyDescent="0.35">
      <c r="A8" s="5"/>
      <c r="B8" s="53" t="s">
        <v>27</v>
      </c>
      <c r="C8" s="52"/>
      <c r="D8" s="14"/>
      <c r="E8" s="54">
        <v>0.1</v>
      </c>
      <c r="F8" s="14">
        <f>ROUND((C4-G6-G11-G12)*0.1,0)</f>
        <v>38</v>
      </c>
      <c r="G8" s="17">
        <f>D8+F8</f>
        <v>38</v>
      </c>
      <c r="H8" s="24"/>
      <c r="I8" s="12"/>
      <c r="J8" s="12"/>
    </row>
    <row r="9" spans="1:10" s="1" customFormat="1" ht="20.399999999999999" thickBot="1" x14ac:dyDescent="0.35">
      <c r="A9" s="5"/>
      <c r="B9" s="23" t="s">
        <v>28</v>
      </c>
      <c r="C9" s="76"/>
      <c r="D9" s="65"/>
      <c r="E9" s="54">
        <v>0.15</v>
      </c>
      <c r="F9" s="15">
        <f>ROUND((C4-G6-G11-G12)*0.15,0)</f>
        <v>57</v>
      </c>
      <c r="G9" s="18">
        <f>F9</f>
        <v>57</v>
      </c>
      <c r="I9" s="12"/>
      <c r="J9" s="12"/>
    </row>
    <row r="10" spans="1:10" s="1" customFormat="1" ht="20.399999999999999" thickBot="1" x14ac:dyDescent="0.35">
      <c r="A10" s="5"/>
      <c r="B10" s="23" t="s">
        <v>29</v>
      </c>
      <c r="C10" s="76"/>
      <c r="D10" s="65"/>
      <c r="E10" s="54">
        <v>0.15</v>
      </c>
      <c r="F10" s="15">
        <f>ROUND((C4-G6-G11-G12)*0.15,0)</f>
        <v>57</v>
      </c>
      <c r="G10" s="18">
        <f>F10</f>
        <v>57</v>
      </c>
      <c r="H10" s="12"/>
      <c r="I10" s="12"/>
      <c r="J10" s="12"/>
    </row>
    <row r="11" spans="1:10" s="1" customFormat="1" thickBot="1" x14ac:dyDescent="0.35">
      <c r="A11" s="46"/>
      <c r="B11" s="49" t="s">
        <v>26</v>
      </c>
      <c r="C11" s="73"/>
      <c r="D11" s="73"/>
      <c r="E11" s="47"/>
      <c r="F11" s="50">
        <v>400</v>
      </c>
      <c r="G11" s="18">
        <f t="shared" ref="G11:G12" si="0">F11</f>
        <v>400</v>
      </c>
      <c r="H11" s="12"/>
      <c r="I11" s="12"/>
      <c r="J11" s="12"/>
    </row>
    <row r="12" spans="1:10" s="1" customFormat="1" thickBot="1" x14ac:dyDescent="0.35">
      <c r="A12" s="46"/>
      <c r="B12" s="49" t="s">
        <v>26</v>
      </c>
      <c r="C12" s="73"/>
      <c r="D12" s="73"/>
      <c r="E12" s="48"/>
      <c r="F12" s="50">
        <v>220</v>
      </c>
      <c r="G12" s="18">
        <f t="shared" si="0"/>
        <v>220</v>
      </c>
      <c r="H12" s="12"/>
      <c r="I12" s="12"/>
      <c r="J12" s="12"/>
    </row>
    <row r="13" spans="1:10" x14ac:dyDescent="0.3">
      <c r="G13" s="42">
        <f>SUM(G6:G12)</f>
        <v>1020</v>
      </c>
    </row>
    <row r="14" spans="1:10" ht="39" customHeight="1" x14ac:dyDescent="0.3">
      <c r="A14" s="55" t="s">
        <v>19</v>
      </c>
      <c r="B14" s="56"/>
      <c r="C14" s="56"/>
      <c r="D14" s="56"/>
      <c r="E14" s="56"/>
      <c r="F14" s="56"/>
      <c r="G14" s="56"/>
    </row>
  </sheetData>
  <mergeCells count="15">
    <mergeCell ref="A1:G1"/>
    <mergeCell ref="A2:G2"/>
    <mergeCell ref="A3:B3"/>
    <mergeCell ref="C3:D3"/>
    <mergeCell ref="A4:B4"/>
    <mergeCell ref="C4:D4"/>
    <mergeCell ref="C11:D11"/>
    <mergeCell ref="C12:D12"/>
    <mergeCell ref="A14:G14"/>
    <mergeCell ref="C5:D5"/>
    <mergeCell ref="E5:F5"/>
    <mergeCell ref="C6:D6"/>
    <mergeCell ref="E6:F6"/>
    <mergeCell ref="C9:D9"/>
    <mergeCell ref="C10:D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A2表</vt:lpstr>
      <vt:lpstr>A2表 (轉撥他校)</vt:lpstr>
      <vt:lpstr>A3表</vt:lpstr>
      <vt:lpstr>A3表 (轉撥他校)</vt:lpstr>
      <vt:lpstr>A4表</vt:lpstr>
      <vt:lpstr>A4表 (轉撥他校)</vt:lpstr>
      <vt:lpstr>A4表 (115.4.15起新簽訂或核定計畫適用)</vt:lpstr>
      <vt:lpstr>A4表(轉撥他校)(115.4.15起新簽訂或核定計畫適用)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張經瑞</dc:creator>
  <cp:lastModifiedBy>felin</cp:lastModifiedBy>
  <dcterms:created xsi:type="dcterms:W3CDTF">2011-12-07T06:52:35Z</dcterms:created>
  <dcterms:modified xsi:type="dcterms:W3CDTF">2026-04-28T09:44:46Z</dcterms:modified>
</cp:coreProperties>
</file>